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anlindsay/Library/CloudStorage/OneDrive-SharedLibraries-LindsayConsulting/Lindsay Consulting - Data/Projects 2022/Methane inhibitors/Final Draft documents Feb 2 2024/Final package/"/>
    </mc:Choice>
  </mc:AlternateContent>
  <xr:revisionPtr revIDLastSave="0" documentId="8_{EB428382-C40C-7047-AF2A-3745AADFA51C}" xr6:coauthVersionLast="47" xr6:coauthVersionMax="47" xr10:uidLastSave="{00000000-0000-0000-0000-000000000000}"/>
  <bookViews>
    <workbookView xWindow="0" yWindow="640" windowWidth="23260" windowHeight="12580" activeTab="1" xr2:uid="{268F3501-6D7A-4D1A-8040-D9A6DDD9DDB7}"/>
  </bookViews>
  <sheets>
    <sheet name="Read me" sheetId="5" r:id="rId1"/>
    <sheet name="Section 9.2.1" sheetId="1" r:id="rId2"/>
    <sheet name="Section 9.2.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M15" i="2"/>
  <c r="M11" i="2"/>
  <c r="D13" i="2"/>
  <c r="J21" i="1"/>
  <c r="J23" i="1" s="1"/>
  <c r="J25" i="1" s="1"/>
  <c r="J20" i="1"/>
  <c r="J24" i="1"/>
  <c r="J22" i="1"/>
  <c r="J26" i="1" l="1"/>
  <c r="J28" i="1" s="1"/>
</calcChain>
</file>

<file path=xl/sharedStrings.xml><?xml version="1.0" encoding="utf-8"?>
<sst xmlns="http://schemas.openxmlformats.org/spreadsheetml/2006/main" count="67" uniqueCount="54">
  <si>
    <r>
      <t>Δ</t>
    </r>
    <r>
      <rPr>
        <vertAlign val="subscript"/>
        <sz val="11"/>
        <color theme="1"/>
        <rFont val="Calibri"/>
        <family val="2"/>
      </rPr>
      <t>diff</t>
    </r>
  </si>
  <si>
    <t>df</t>
  </si>
  <si>
    <t>Value</t>
  </si>
  <si>
    <t>Description</t>
  </si>
  <si>
    <t>as calculated by the user</t>
  </si>
  <si>
    <t xml:space="preserve">- This Excel workbook has been created to allow calculations contained in the draft protocol done with relative ease. </t>
  </si>
  <si>
    <r>
      <t xml:space="preserve"> - It will also allow reviewers to enter data from other experimental studies to calculate GHG</t>
    </r>
    <r>
      <rPr>
        <vertAlign val="subscript"/>
        <sz val="11"/>
        <color theme="1"/>
        <rFont val="Calibri"/>
        <family val="2"/>
        <scheme val="minor"/>
      </rPr>
      <t>adj(0.6)</t>
    </r>
  </si>
  <si>
    <t>- A workbook such as this may be provided with the final protocol if deemed appropriate.</t>
  </si>
  <si>
    <t>- A worksheet is provided for each of the calculation methods in the protocol (difference between the means of a control and a treatment and a regression approach)</t>
  </si>
  <si>
    <r>
      <t>- It will allow reviewers of the draft protocol to manipulate variables in the worked examples and the confidence level (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 to observe changes to GHG</t>
    </r>
    <r>
      <rPr>
        <vertAlign val="subscript"/>
        <sz val="11"/>
        <color theme="1"/>
        <rFont val="Calibri"/>
        <family val="2"/>
        <scheme val="minor"/>
      </rPr>
      <t>adj(0.6)</t>
    </r>
  </si>
  <si>
    <t>Mean value of the control</t>
  </si>
  <si>
    <t>Standard error of the control</t>
  </si>
  <si>
    <t>Mean value of the treatment</t>
  </si>
  <si>
    <t>Standard error of the treatment</t>
  </si>
  <si>
    <t>Degrees of freedom for the control</t>
  </si>
  <si>
    <t>Degrees of freedom for the treatment</t>
  </si>
  <si>
    <t>The value determing the level of confidence</t>
  </si>
  <si>
    <t>Notes</t>
  </si>
  <si>
    <t>Value is to be taken from the experimental results used to calculate the GHG emissions reduction</t>
  </si>
  <si>
    <t>Average data quality</t>
  </si>
  <si>
    <t>This value is to be calculated by the user using Equation 6 of the protocol</t>
  </si>
  <si>
    <t>Number of control replicates</t>
  </si>
  <si>
    <t>Number of treatment replicates</t>
  </si>
  <si>
    <t>The number of replicates in the control. This symbol does not appear in the draft protocol</t>
  </si>
  <si>
    <t>The number of replicates in the treatment. This symbol does not appear in the draft protocol</t>
  </si>
  <si>
    <t>This number can be changed to increase or decrease the confidence that the claimable GHG emissions reduction is lower than the actual emissions reduction.</t>
  </si>
  <si>
    <t>as calculated by equation 5 of the draft protocol</t>
  </si>
  <si>
    <t>as calculated by equation 4 of the draft protocol</t>
  </si>
  <si>
    <t>as calculated by equation 3 of the draft protocol</t>
  </si>
  <si>
    <t>as calculated by equation 2 of the draft protocol</t>
  </si>
  <si>
    <t>as calculated by equation 1 of the draft protocol</t>
  </si>
  <si>
    <r>
      <t>GHG</t>
    </r>
    <r>
      <rPr>
        <b/>
        <i/>
        <vertAlign val="subscript"/>
        <sz val="11"/>
        <color theme="1"/>
        <rFont val="Calibri"/>
        <family val="2"/>
        <scheme val="minor"/>
      </rPr>
      <t>adj(0.6)</t>
    </r>
  </si>
  <si>
    <t>Symbol</t>
  </si>
  <si>
    <t>the standard error of the differences adjusted for data quality</t>
  </si>
  <si>
    <r>
      <t xml:space="preserve">degrees of freedom used to calculate critical 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value</t>
    </r>
  </si>
  <si>
    <t>the difference between the estimated means</t>
  </si>
  <si>
    <r>
      <rPr>
        <i/>
        <sz val="11"/>
        <color theme="1"/>
        <rFont val="Calibri"/>
        <family val="2"/>
        <scheme val="minor"/>
      </rPr>
      <t>t</t>
    </r>
    <r>
      <rPr>
        <i/>
        <vertAlign val="subscript"/>
        <sz val="11"/>
        <color theme="1"/>
        <rFont val="Calibri"/>
        <family val="2"/>
        <scheme val="minor"/>
      </rPr>
      <t>(df,p)</t>
    </r>
  </si>
  <si>
    <t>mean difference adjusted for statistical uncertainty and data quality</t>
  </si>
  <si>
    <t>2. Data is entered in cells coloured yellow only</t>
  </si>
  <si>
    <r>
      <t xml:space="preserve">critical 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value</t>
    </r>
  </si>
  <si>
    <r>
      <t>1. This worksheet calculates GHG</t>
    </r>
    <r>
      <rPr>
        <vertAlign val="subscript"/>
        <sz val="11"/>
        <color theme="1"/>
        <rFont val="Calibri"/>
        <family val="2"/>
        <scheme val="minor"/>
      </rPr>
      <t>adj(0.6)</t>
    </r>
    <r>
      <rPr>
        <sz val="11"/>
        <color theme="1"/>
        <rFont val="Calibri"/>
        <family val="2"/>
        <scheme val="minor"/>
      </rPr>
      <t xml:space="preserve"> using the mean of a control and treatment from experimental results.</t>
    </r>
  </si>
  <si>
    <r>
      <t>3. GHG</t>
    </r>
    <r>
      <rPr>
        <vertAlign val="subscript"/>
        <sz val="11"/>
        <color theme="1"/>
        <rFont val="Calibri"/>
        <family val="2"/>
        <scheme val="minor"/>
      </rPr>
      <t>adj(0.6)</t>
    </r>
    <r>
      <rPr>
        <sz val="11"/>
        <color theme="1"/>
        <rFont val="Calibri"/>
        <family val="2"/>
        <scheme val="minor"/>
      </rPr>
      <t xml:space="preserve"> is then calculated using equations 1 - 6 of the draft protocol (cell J26)</t>
    </r>
  </si>
  <si>
    <r>
      <t xml:space="preserve">1. This worksheet calculates </t>
    </r>
    <r>
      <rPr>
        <i/>
        <sz val="11"/>
        <color theme="1"/>
        <rFont val="Calibri"/>
        <family val="2"/>
        <scheme val="minor"/>
      </rPr>
      <t>GHG</t>
    </r>
    <r>
      <rPr>
        <i/>
        <vertAlign val="subscript"/>
        <sz val="11"/>
        <color theme="1"/>
        <rFont val="Calibri"/>
        <family val="2"/>
        <scheme val="minor"/>
      </rPr>
      <t>adj(0.6)</t>
    </r>
    <r>
      <rPr>
        <sz val="11"/>
        <color theme="1"/>
        <rFont val="Calibri"/>
        <family val="2"/>
        <scheme val="minor"/>
      </rPr>
      <t xml:space="preserve"> when a regression approach is used to calculate the GHG emissions reduction.</t>
    </r>
  </si>
  <si>
    <t>The relevant prediction interval for the regression equation adjsuted for data quality</t>
  </si>
  <si>
    <t>Calculated value</t>
  </si>
  <si>
    <t>Case 1 - Change in emissions relative to a control expressed as a negative number of percentage.</t>
  </si>
  <si>
    <t>2. An appropriate value is entered into cell M8</t>
  </si>
  <si>
    <t>Case 2 - Regression equation for a change in emissions relative to a control as a positive decimal or percentage.</t>
  </si>
  <si>
    <t>Case 3 - Regression equation for GHG emitted relative to a control expressed as a decimal or a percentage.</t>
  </si>
  <si>
    <r>
      <t xml:space="preserve">as calculated by </t>
    </r>
    <r>
      <rPr>
        <b/>
        <sz val="11"/>
        <color theme="1"/>
        <rFont val="Calibri"/>
        <family val="2"/>
        <scheme val="minor"/>
      </rPr>
      <t>equation 7</t>
    </r>
    <r>
      <rPr>
        <sz val="11"/>
        <color theme="1"/>
        <rFont val="Calibri"/>
        <family val="2"/>
        <scheme val="minor"/>
      </rPr>
      <t xml:space="preserve"> of the draft protocol</t>
    </r>
  </si>
  <si>
    <r>
      <t xml:space="preserve">as calculated by </t>
    </r>
    <r>
      <rPr>
        <b/>
        <sz val="11"/>
        <color theme="1"/>
        <rFont val="Calibri"/>
        <family val="2"/>
        <scheme val="minor"/>
      </rPr>
      <t>equation 8</t>
    </r>
    <r>
      <rPr>
        <sz val="11"/>
        <color theme="1"/>
        <rFont val="Calibri"/>
        <family val="2"/>
        <scheme val="minor"/>
      </rPr>
      <t xml:space="preserve"> of the draft protocol</t>
    </r>
  </si>
  <si>
    <r>
      <t xml:space="preserve">as calculated by </t>
    </r>
    <r>
      <rPr>
        <b/>
        <sz val="11"/>
        <color theme="1"/>
        <rFont val="Calibri"/>
        <family val="2"/>
        <scheme val="minor"/>
      </rPr>
      <t>equation 9</t>
    </r>
    <r>
      <rPr>
        <sz val="11"/>
        <color theme="1"/>
        <rFont val="Calibri"/>
        <family val="2"/>
        <scheme val="minor"/>
      </rPr>
      <t xml:space="preserve"> of the draft protocol</t>
    </r>
  </si>
  <si>
    <r>
      <t>3. GHG</t>
    </r>
    <r>
      <rPr>
        <vertAlign val="subscript"/>
        <sz val="11"/>
        <color theme="1"/>
        <rFont val="Calibri"/>
        <family val="2"/>
        <scheme val="minor"/>
      </rPr>
      <t>adj(0.6)</t>
    </r>
    <r>
      <rPr>
        <sz val="11"/>
        <color theme="1"/>
        <rFont val="Calibri"/>
        <family val="2"/>
        <scheme val="minor"/>
      </rPr>
      <t xml:space="preserve"> is then calculated for all possible cases provided in the draft protocol for the entered value.</t>
    </r>
  </si>
  <si>
    <r>
      <t xml:space="preserve">the critical 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value for the respective </t>
    </r>
    <r>
      <rPr>
        <i/>
        <sz val="11"/>
        <color theme="1"/>
        <rFont val="Calibri"/>
        <family val="2"/>
        <scheme val="minor"/>
      </rPr>
      <t>df</t>
    </r>
    <r>
      <rPr>
        <sz val="11"/>
        <color theme="1"/>
        <rFont val="Calibri"/>
        <family val="2"/>
        <scheme val="minor"/>
      </rPr>
      <t xml:space="preserve"> (cell J23) and </t>
    </r>
    <r>
      <rPr>
        <i/>
        <sz val="11"/>
        <color theme="1"/>
        <rFont val="Calibri"/>
        <family val="2"/>
        <scheme val="minor"/>
      </rPr>
      <t xml:space="preserve">p </t>
    </r>
    <r>
      <rPr>
        <sz val="11"/>
        <color theme="1"/>
        <rFont val="Calibri"/>
        <family val="2"/>
        <scheme val="minor"/>
      </rPr>
      <t>value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(cell J16)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</si>
</sst>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0" fillId="0" borderId="0" xfId="0" quotePrefix="1"/>
    <xf numFmtId="0" fontId="0" fillId="2" borderId="0" xfId="0" applyFill="1"/>
    <xf numFmtId="0" fontId="7" fillId="0" borderId="0" xfId="0" applyFont="1"/>
    <xf numFmtId="0" fontId="0" fillId="3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A1700.AF81F72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10</xdr:row>
      <xdr:rowOff>133351</xdr:rowOff>
    </xdr:from>
    <xdr:to>
      <xdr:col>13</xdr:col>
      <xdr:colOff>38100</xdr:colOff>
      <xdr:row>17</xdr:row>
      <xdr:rowOff>16528</xdr:rowOff>
    </xdr:to>
    <xdr:pic>
      <xdr:nvPicPr>
        <xdr:cNvPr id="2" name="Picture 1" descr="A black triangle with black text&#10;&#10;Description automatically generated">
          <a:extLst>
            <a:ext uri="{FF2B5EF4-FFF2-40B4-BE49-F238E27FC236}">
              <a16:creationId xmlns:a16="http://schemas.microsoft.com/office/drawing/2014/main" id="{20D52537-9759-7DBE-291B-73005C94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943101"/>
          <a:ext cx="7338060" cy="1153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13</xdr:col>
      <xdr:colOff>20074</xdr:colOff>
      <xdr:row>10</xdr:row>
      <xdr:rowOff>114543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B3F7AA-A0A3-4C94-89EF-DC75455C8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80975"/>
          <a:ext cx="7335274" cy="17433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</xdr:col>
      <xdr:colOff>167640</xdr:colOff>
      <xdr:row>24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82F5ED-E0B4-66DA-21BF-7285FF58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58440"/>
          <a:ext cx="16764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24</xdr:row>
      <xdr:rowOff>142875</xdr:rowOff>
    </xdr:from>
    <xdr:to>
      <xdr:col>1</xdr:col>
      <xdr:colOff>180975</xdr:colOff>
      <xdr:row>26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B6C6C6-FB41-B32B-BA27-68135FFE1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162425"/>
          <a:ext cx="1714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</xdr:colOff>
      <xdr:row>7</xdr:row>
      <xdr:rowOff>167640</xdr:rowOff>
    </xdr:from>
    <xdr:to>
      <xdr:col>1</xdr:col>
      <xdr:colOff>186690</xdr:colOff>
      <xdr:row>8</xdr:row>
      <xdr:rowOff>238125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DE3FD9-9B47-1E78-AD35-21645853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" y="1472565"/>
          <a:ext cx="15240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</xdr:row>
      <xdr:rowOff>28575</xdr:rowOff>
    </xdr:from>
    <xdr:to>
      <xdr:col>1</xdr:col>
      <xdr:colOff>186690</xdr:colOff>
      <xdr:row>10</xdr:row>
      <xdr:rowOff>276225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FA9CBF-2408-933F-297D-6537F061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066925"/>
          <a:ext cx="13906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</xdr:colOff>
      <xdr:row>8</xdr:row>
      <xdr:rowOff>255270</xdr:rowOff>
    </xdr:from>
    <xdr:to>
      <xdr:col>1</xdr:col>
      <xdr:colOff>361950</xdr:colOff>
      <xdr:row>9</xdr:row>
      <xdr:rowOff>255270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452ED5-2C4B-4B62-0EBD-294FACDD2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" y="1741170"/>
          <a:ext cx="3276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43815</xdr:colOff>
      <xdr:row>11</xdr:row>
      <xdr:rowOff>15240</xdr:rowOff>
    </xdr:from>
    <xdr:to>
      <xdr:col>1</xdr:col>
      <xdr:colOff>348615</xdr:colOff>
      <xdr:row>12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8A3333B-CC1A-B339-973E-DFA76142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" y="2339340"/>
          <a:ext cx="304800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</xdr:row>
      <xdr:rowOff>38100</xdr:rowOff>
    </xdr:from>
    <xdr:to>
      <xdr:col>1</xdr:col>
      <xdr:colOff>276225</xdr:colOff>
      <xdr:row>13</xdr:row>
      <xdr:rowOff>19050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D58AB37-4772-92B4-6B49-F678A9C4D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647950"/>
          <a:ext cx="2286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18</xdr:row>
      <xdr:rowOff>133350</xdr:rowOff>
    </xdr:from>
    <xdr:to>
      <xdr:col>1</xdr:col>
      <xdr:colOff>295275</xdr:colOff>
      <xdr:row>20</xdr:row>
      <xdr:rowOff>19050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53FFF9A-7632-7D03-0698-B81602D5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24250"/>
          <a:ext cx="2857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19</xdr:row>
      <xdr:rowOff>140970</xdr:rowOff>
    </xdr:from>
    <xdr:to>
      <xdr:col>1</xdr:col>
      <xdr:colOff>291465</xdr:colOff>
      <xdr:row>21</xdr:row>
      <xdr:rowOff>26670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9A0FE2B-BA47-86B9-7A68-F11780A0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722370"/>
          <a:ext cx="2819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596265</xdr:colOff>
      <xdr:row>13</xdr:row>
      <xdr:rowOff>39052</xdr:rowOff>
    </xdr:from>
    <xdr:ext cx="457200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3D51ACC-23AD-0224-3D00-B4FC20A40064}"/>
                </a:ext>
              </a:extLst>
            </xdr:cNvPr>
            <xdr:cNvSpPr txBox="1"/>
          </xdr:nvSpPr>
          <xdr:spPr>
            <a:xfrm>
              <a:off x="596265" y="2934652"/>
              <a:ext cx="45720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4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en-AU" sz="14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en-AU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3D51ACC-23AD-0224-3D00-B4FC20A40064}"/>
                </a:ext>
              </a:extLst>
            </xdr:cNvPr>
            <xdr:cNvSpPr txBox="1"/>
          </xdr:nvSpPr>
          <xdr:spPr>
            <a:xfrm>
              <a:off x="596265" y="2934652"/>
              <a:ext cx="45720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AU" sz="1400" b="0" i="0">
                  <a:latin typeface="Cambria Math" panose="02040503050406030204" pitchFamily="18" charset="0"/>
                </a:rPr>
                <a:t>𝑛_𝑐</a:t>
              </a:r>
              <a:endParaRPr lang="en-AU" sz="1400"/>
            </a:p>
          </xdr:txBody>
        </xdr:sp>
      </mc:Fallback>
    </mc:AlternateContent>
    <xdr:clientData/>
  </xdr:oneCellAnchor>
  <xdr:oneCellAnchor>
    <xdr:from>
      <xdr:col>0</xdr:col>
      <xdr:colOff>590550</xdr:colOff>
      <xdr:row>14</xdr:row>
      <xdr:rowOff>0</xdr:rowOff>
    </xdr:from>
    <xdr:ext cx="457200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D0D569E-4DDF-4FB5-81D7-C1C24B6F52A2}"/>
                </a:ext>
              </a:extLst>
            </xdr:cNvPr>
            <xdr:cNvSpPr txBox="1"/>
          </xdr:nvSpPr>
          <xdr:spPr>
            <a:xfrm>
              <a:off x="590550" y="3200400"/>
              <a:ext cx="45720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AU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AU" sz="14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en-AU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AU" sz="14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D0D569E-4DDF-4FB5-81D7-C1C24B6F52A2}"/>
                </a:ext>
              </a:extLst>
            </xdr:cNvPr>
            <xdr:cNvSpPr txBox="1"/>
          </xdr:nvSpPr>
          <xdr:spPr>
            <a:xfrm>
              <a:off x="590550" y="3200400"/>
              <a:ext cx="45720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AU" sz="1400" b="0" i="0">
                  <a:latin typeface="Cambria Math" panose="02040503050406030204" pitchFamily="18" charset="0"/>
                </a:rPr>
                <a:t>𝑛_𝑡</a:t>
              </a:r>
              <a:endParaRPr lang="en-AU" sz="1400"/>
            </a:p>
          </xdr:txBody>
        </xdr:sp>
      </mc:Fallback>
    </mc:AlternateContent>
    <xdr:clientData/>
  </xdr:oneCellAnchor>
  <xdr:oneCellAnchor>
    <xdr:from>
      <xdr:col>1</xdr:col>
      <xdr:colOff>87630</xdr:colOff>
      <xdr:row>15</xdr:row>
      <xdr:rowOff>31432</xdr:rowOff>
    </xdr:from>
    <xdr:ext cx="142860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C5214194-813A-9AF2-0821-5CF21AFBE89A}"/>
                </a:ext>
              </a:extLst>
            </xdr:cNvPr>
            <xdr:cNvSpPr txBox="1"/>
          </xdr:nvSpPr>
          <xdr:spPr>
            <a:xfrm>
              <a:off x="697230" y="3536632"/>
              <a:ext cx="14286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400" b="0" i="1">
                        <a:latin typeface="Cambria Math" panose="02040503050406030204" pitchFamily="18" charset="0"/>
                      </a:rPr>
                      <m:t>𝑝</m:t>
                    </m:r>
                  </m:oMath>
                </m:oMathPara>
              </a14:m>
              <a:endParaRPr lang="en-A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C5214194-813A-9AF2-0821-5CF21AFBE89A}"/>
                </a:ext>
              </a:extLst>
            </xdr:cNvPr>
            <xdr:cNvSpPr txBox="1"/>
          </xdr:nvSpPr>
          <xdr:spPr>
            <a:xfrm>
              <a:off x="697230" y="3536632"/>
              <a:ext cx="142860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400" b="0" i="0">
                  <a:latin typeface="Cambria Math" panose="02040503050406030204" pitchFamily="18" charset="0"/>
                </a:rPr>
                <a:t>𝑝</a:t>
              </a:r>
              <a:endParaRPr lang="en-AU" sz="14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0</xdr:rowOff>
    </xdr:from>
    <xdr:to>
      <xdr:col>1</xdr:col>
      <xdr:colOff>443865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755AE3-B6F0-8175-6830-32A2D8C1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304925"/>
          <a:ext cx="36766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01D6-75F2-49F4-84DA-CBF64BB5CC80}">
  <sheetPr>
    <tabColor rgb="FFFF0000"/>
  </sheetPr>
  <dimension ref="B20:B28"/>
  <sheetViews>
    <sheetView workbookViewId="0">
      <selection activeCell="B23" sqref="B23"/>
    </sheetView>
  </sheetViews>
  <sheetFormatPr baseColWidth="10" defaultColWidth="8.83203125" defaultRowHeight="15" x14ac:dyDescent="0.2"/>
  <sheetData>
    <row r="20" spans="2:2" x14ac:dyDescent="0.2">
      <c r="B20" s="4" t="s">
        <v>5</v>
      </c>
    </row>
    <row r="22" spans="2:2" ht="17" x14ac:dyDescent="0.25">
      <c r="B22" s="4" t="s">
        <v>9</v>
      </c>
    </row>
    <row r="24" spans="2:2" ht="17" x14ac:dyDescent="0.25">
      <c r="B24" s="4" t="s">
        <v>6</v>
      </c>
    </row>
    <row r="26" spans="2:2" x14ac:dyDescent="0.2">
      <c r="B26" s="4" t="s">
        <v>8</v>
      </c>
    </row>
    <row r="28" spans="2:2" x14ac:dyDescent="0.2">
      <c r="B28" s="4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0D16-5247-455A-959D-ACB74AB10E69}">
  <dimension ref="A3:L28"/>
  <sheetViews>
    <sheetView tabSelected="1" topLeftCell="A7" workbookViewId="0">
      <selection activeCell="L25" sqref="L25"/>
    </sheetView>
  </sheetViews>
  <sheetFormatPr baseColWidth="10" defaultColWidth="8.83203125" defaultRowHeight="15" x14ac:dyDescent="0.2"/>
  <cols>
    <col min="2" max="2" width="15" customWidth="1"/>
    <col min="3" max="3" width="12" bestFit="1" customWidth="1"/>
  </cols>
  <sheetData>
    <row r="3" spans="1:12" ht="17" x14ac:dyDescent="0.25">
      <c r="B3" s="7" t="s">
        <v>40</v>
      </c>
      <c r="C3" s="7"/>
      <c r="D3" s="7"/>
      <c r="E3" s="7"/>
      <c r="F3" s="7"/>
      <c r="G3" s="7"/>
      <c r="H3" s="7"/>
      <c r="I3" s="7"/>
      <c r="J3" s="7"/>
      <c r="K3" s="7"/>
    </row>
    <row r="4" spans="1:12" x14ac:dyDescent="0.2">
      <c r="B4" s="7" t="s">
        <v>38</v>
      </c>
      <c r="C4" s="7"/>
      <c r="D4" s="7"/>
      <c r="E4" s="7"/>
      <c r="F4" s="7"/>
      <c r="G4" s="7"/>
      <c r="H4" s="7"/>
      <c r="I4" s="7"/>
      <c r="J4" s="7"/>
      <c r="K4" s="7"/>
    </row>
    <row r="5" spans="1:12" ht="17" x14ac:dyDescent="0.25">
      <c r="B5" s="7" t="s">
        <v>41</v>
      </c>
      <c r="C5" s="7"/>
      <c r="D5" s="7"/>
      <c r="E5" s="7"/>
      <c r="F5" s="7"/>
      <c r="G5" s="7"/>
      <c r="H5" s="7"/>
      <c r="I5" s="7"/>
      <c r="J5" s="7"/>
      <c r="K5" s="7"/>
    </row>
    <row r="8" spans="1:12" x14ac:dyDescent="0.2">
      <c r="B8" s="3" t="s">
        <v>32</v>
      </c>
      <c r="C8" s="3" t="s">
        <v>3</v>
      </c>
      <c r="J8" s="3" t="s">
        <v>2</v>
      </c>
      <c r="L8" s="3" t="s">
        <v>17</v>
      </c>
    </row>
    <row r="9" spans="1:12" ht="21" customHeight="1" x14ac:dyDescent="0.2">
      <c r="C9" t="s">
        <v>10</v>
      </c>
      <c r="J9" s="5">
        <v>669</v>
      </c>
      <c r="L9" t="s">
        <v>18</v>
      </c>
    </row>
    <row r="10" spans="1:12" ht="22.75" customHeight="1" x14ac:dyDescent="0.2">
      <c r="C10" t="s">
        <v>11</v>
      </c>
      <c r="J10" s="5">
        <v>340</v>
      </c>
      <c r="L10" t="s">
        <v>18</v>
      </c>
    </row>
    <row r="11" spans="1:12" ht="22.75" customHeight="1" x14ac:dyDescent="0.2">
      <c r="C11" t="s">
        <v>12</v>
      </c>
      <c r="J11" s="5">
        <v>3</v>
      </c>
      <c r="L11" t="s">
        <v>18</v>
      </c>
    </row>
    <row r="12" spans="1:12" ht="22.75" customHeight="1" x14ac:dyDescent="0.2">
      <c r="A12" s="2"/>
      <c r="C12" t="s">
        <v>13</v>
      </c>
      <c r="J12" s="5">
        <v>1.5</v>
      </c>
      <c r="L12" t="s">
        <v>18</v>
      </c>
    </row>
    <row r="13" spans="1:12" ht="22.75" customHeight="1" x14ac:dyDescent="0.2">
      <c r="C13" t="s">
        <v>19</v>
      </c>
      <c r="J13" s="5">
        <v>1.5</v>
      </c>
      <c r="L13" t="s">
        <v>20</v>
      </c>
    </row>
    <row r="14" spans="1:12" ht="24" customHeight="1" x14ac:dyDescent="0.2">
      <c r="C14" t="s">
        <v>21</v>
      </c>
      <c r="J14" s="5">
        <v>4</v>
      </c>
      <c r="L14" t="s">
        <v>23</v>
      </c>
    </row>
    <row r="15" spans="1:12" ht="24" customHeight="1" x14ac:dyDescent="0.2">
      <c r="C15" t="s">
        <v>22</v>
      </c>
      <c r="J15" s="5">
        <v>4</v>
      </c>
      <c r="L15" t="s">
        <v>24</v>
      </c>
    </row>
    <row r="16" spans="1:12" ht="24" customHeight="1" x14ac:dyDescent="0.2">
      <c r="C16" t="s">
        <v>16</v>
      </c>
      <c r="J16" s="5">
        <v>0.6</v>
      </c>
      <c r="L16" t="s">
        <v>25</v>
      </c>
    </row>
    <row r="17" spans="2:12" ht="15" customHeight="1" x14ac:dyDescent="0.2"/>
    <row r="18" spans="2:12" ht="15" customHeight="1" x14ac:dyDescent="0.2"/>
    <row r="19" spans="2:12" ht="15" customHeight="1" x14ac:dyDescent="0.2">
      <c r="B19" s="3" t="s">
        <v>32</v>
      </c>
      <c r="C19" s="3" t="s">
        <v>3</v>
      </c>
      <c r="J19" s="8" t="s">
        <v>44</v>
      </c>
      <c r="L19" s="3" t="s">
        <v>17</v>
      </c>
    </row>
    <row r="20" spans="2:12" ht="15" customHeight="1" x14ac:dyDescent="0.2">
      <c r="C20" t="s">
        <v>14</v>
      </c>
      <c r="J20">
        <f>J14-1</f>
        <v>3</v>
      </c>
    </row>
    <row r="21" spans="2:12" ht="15" customHeight="1" x14ac:dyDescent="0.2">
      <c r="C21" t="s">
        <v>15</v>
      </c>
      <c r="J21">
        <f>J15-1</f>
        <v>3</v>
      </c>
    </row>
    <row r="22" spans="2:12" ht="15" customHeight="1" x14ac:dyDescent="0.25">
      <c r="B22" s="1" t="s">
        <v>0</v>
      </c>
      <c r="C22" t="s">
        <v>33</v>
      </c>
      <c r="J22">
        <f>SQRT(J13*(J10^2 + J12^2))</f>
        <v>416.41730871806948</v>
      </c>
      <c r="L22" t="s">
        <v>26</v>
      </c>
    </row>
    <row r="23" spans="2:12" ht="15" customHeight="1" x14ac:dyDescent="0.2">
      <c r="B23" s="2" t="s">
        <v>1</v>
      </c>
      <c r="C23" t="s">
        <v>34</v>
      </c>
      <c r="J23">
        <f>(J10^2+J12^2)^2/((J10^2)^2/(J20)+(J12^2)^2/(J21))</f>
        <v>3.0001167820068764</v>
      </c>
      <c r="L23" t="s">
        <v>27</v>
      </c>
    </row>
    <row r="24" spans="2:12" ht="15" customHeight="1" x14ac:dyDescent="0.2">
      <c r="C24" t="s">
        <v>35</v>
      </c>
      <c r="J24">
        <f>J9-J11</f>
        <v>666</v>
      </c>
      <c r="L24" t="s">
        <v>28</v>
      </c>
    </row>
    <row r="25" spans="2:12" ht="15" customHeight="1" x14ac:dyDescent="0.25">
      <c r="B25" s="2" t="s">
        <v>36</v>
      </c>
      <c r="C25" t="s">
        <v>39</v>
      </c>
      <c r="J25">
        <f>_xlfn.T.INV(J16,ROUND(J23,0))</f>
        <v>0.27667066233268955</v>
      </c>
      <c r="L25" t="s">
        <v>53</v>
      </c>
    </row>
    <row r="26" spans="2:12" ht="15" customHeight="1" x14ac:dyDescent="0.2">
      <c r="C26" t="s">
        <v>37</v>
      </c>
      <c r="J26">
        <f>J24-(J25*J22)</f>
        <v>550.7895473901757</v>
      </c>
      <c r="L26" t="s">
        <v>29</v>
      </c>
    </row>
    <row r="28" spans="2:12" ht="17" x14ac:dyDescent="0.25">
      <c r="B28" s="6" t="s">
        <v>31</v>
      </c>
      <c r="J28" s="3">
        <f>ROUND((J9-J26)/J9, 2)</f>
        <v>0.18</v>
      </c>
      <c r="L28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0348-BC65-425B-A46E-6DB198E39C5A}">
  <dimension ref="B2:O19"/>
  <sheetViews>
    <sheetView workbookViewId="0">
      <selection activeCell="O24" sqref="O24"/>
    </sheetView>
  </sheetViews>
  <sheetFormatPr baseColWidth="10" defaultColWidth="8.83203125" defaultRowHeight="15" x14ac:dyDescent="0.2"/>
  <sheetData>
    <row r="2" spans="2:15" ht="17" x14ac:dyDescent="0.25">
      <c r="B2" s="7" t="s">
        <v>42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15" x14ac:dyDescent="0.2">
      <c r="B3" s="7" t="s">
        <v>46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2:15" ht="17" x14ac:dyDescent="0.25">
      <c r="B4" s="7" t="s">
        <v>52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7" spans="2:15" x14ac:dyDescent="0.2">
      <c r="B7" s="3" t="s">
        <v>32</v>
      </c>
      <c r="D7" s="3" t="s">
        <v>3</v>
      </c>
      <c r="M7" s="3" t="s">
        <v>2</v>
      </c>
      <c r="O7" s="3" t="s">
        <v>17</v>
      </c>
    </row>
    <row r="8" spans="2:15" ht="19.75" customHeight="1" x14ac:dyDescent="0.2">
      <c r="D8" t="s">
        <v>43</v>
      </c>
      <c r="M8" s="5">
        <v>-44.1</v>
      </c>
      <c r="O8" t="s">
        <v>4</v>
      </c>
    </row>
    <row r="10" spans="2:15" x14ac:dyDescent="0.2">
      <c r="B10" t="s">
        <v>45</v>
      </c>
    </row>
    <row r="11" spans="2:15" ht="17" x14ac:dyDescent="0.25">
      <c r="B11" s="6" t="s">
        <v>31</v>
      </c>
      <c r="M11" s="3">
        <f>ROUND(IF(AND(M8&lt;0,M8&gt;-1),M8+1,IF(M8&lt;0,M8/100+1,IF(AND(M8&gt;0,M8&lt;1),1-M8,1-M8/100))),2)</f>
        <v>0.56000000000000005</v>
      </c>
      <c r="O11" t="s">
        <v>49</v>
      </c>
    </row>
    <row r="13" spans="2:15" x14ac:dyDescent="0.2">
      <c r="D13" t="str">
        <f>IF(AND(M8&lt;0,-1&lt;M8&lt;0),"Yes","")</f>
        <v/>
      </c>
    </row>
    <row r="14" spans="2:15" x14ac:dyDescent="0.2">
      <c r="B14" t="s">
        <v>47</v>
      </c>
    </row>
    <row r="15" spans="2:15" ht="17" x14ac:dyDescent="0.25">
      <c r="B15" s="6" t="s">
        <v>31</v>
      </c>
      <c r="M15" s="3">
        <f>ROUND(IF(AND(M8&lt;0,M8&gt;-1),M8+1,IF(M8&lt;0,M8/100+1,IF(AND(M8&gt;0,M8&lt;1),1-M8,1-M8/100))),2)</f>
        <v>0.56000000000000005</v>
      </c>
      <c r="O15" t="s">
        <v>50</v>
      </c>
    </row>
    <row r="18" spans="2:15" x14ac:dyDescent="0.2">
      <c r="B18" t="s">
        <v>48</v>
      </c>
    </row>
    <row r="19" spans="2:15" ht="17" x14ac:dyDescent="0.25">
      <c r="B19" s="6" t="s">
        <v>31</v>
      </c>
      <c r="M19" s="3">
        <f>ROUND(ABS(IF(AND(M8&lt;0,M8&gt;-1),M8,IF(M8&lt;0,M8/100,IF(AND(M8&gt;0,M8&lt;1),M8,M8/100)))),2)</f>
        <v>0.44</v>
      </c>
      <c r="O19" t="s">
        <v>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Section 9.2.1</vt:lpstr>
      <vt:lpstr>Section 9.2.2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Simmons</dc:creator>
  <cp:lastModifiedBy>Brian Lindsay</cp:lastModifiedBy>
  <dcterms:created xsi:type="dcterms:W3CDTF">2024-01-23T23:44:26Z</dcterms:created>
  <dcterms:modified xsi:type="dcterms:W3CDTF">2024-02-14T08:51:24Z</dcterms:modified>
</cp:coreProperties>
</file>